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<sst xmlns="http://schemas.openxmlformats.org/spreadsheetml/2006/main" count="33" uniqueCount="33">
  <si>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</si>
  <si>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</si>
  <si>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</si>
  <si>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</si>
  <si>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</si>
  <si>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</si>
  <si>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</si>
  <si>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</si>
  <si>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</si>
  <si>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</si>
  <si>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</si>
  <si>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</si>
  <si>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</si>
  <si>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</si>
  <si>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</si>
  <si>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</si>
  <si>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</si>
  <si>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</si>
  <si>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</si>
  <si>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</si>
  <si>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</si>
  <si>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</si>
  <si>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</si>
  <si>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</si>
  <si>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</si>
  <si>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</si>
  <si>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</si>
  <si>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420,00 - ремонт канализационного стояка в подвале.</t>
  </si>
  <si>
    <t xml:space="preserve">2812,00 - ремонт трубопровода ХВС в подвале.                                                                                    5044,00 - ремонт трубопровода ХВС в 39 (стояк).      </t>
  </si>
  <si>
    <t>8180,00 - замена гидрозатвора поворотного на узле ввода ГВС.                                       7874,00 - ремонт трубопровода ливневой канализации 2 под., воздухоотводчика ГВС (2 подъездов, подвал).</t>
  </si>
  <si>
    <t>13828,00 - ремонт кровли шахты лифта (2 под.).</t>
  </si>
  <si>
    <t>1854,00 - установка термометров, манометров.                                                               7981,00 - ремонт трубопровода канализации в подвале 1 под.</t>
  </si>
  <si>
    <t xml:space="preserve">1391,00 - замена клапана счпускного, шарового крана на трубопроводе ГВС на чердаке.                                                                                5750,00 - ремонт тепловычислителя количества теплоты.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</si>
</sst>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VLOOKUP(A1,'[1]2020'!$A$1:$AH$100,2,0)</f>
        <v>ул.Черняховского д.64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3944.2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10925.434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338607.01</v>
      </c>
    </row>
    <row r="12" spans="1:5" ht="15.75">
      <c r="A12" s="3">
        <v>1</v>
      </c>
      <c r="B12" s="12" t="s">
        <v>4</v>
      </c>
      <c r="C12" s="8">
        <f>VLOOKUP(A1,'[1]2020'!$A$1:$AH$101,5,0)</f>
        <v>9617.56</v>
      </c>
      <c r="D12" s="8">
        <f>VLOOKUP(A1,'[1]2020'!$A$1:$AH$101,18,0)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VLOOKUP(A1,'[1]2020'!$A$1:$AH$101,6,0)</f>
        <v>10011.35</v>
      </c>
      <c r="D13" s="8">
        <f>VLOOKUP(A1,'[1]2020'!$A$1:$AH$101,19,0)</f>
        <v>420</v>
      </c>
      <c r="E13" s="10" t="s">
        <v>27</v>
      </c>
    </row>
    <row r="14" spans="1:5" ht="63" customHeight="1">
      <c r="A14" s="3">
        <v>3</v>
      </c>
      <c r="B14" s="12" t="s">
        <v>6</v>
      </c>
      <c r="C14" s="8">
        <f>VLOOKUP(A1,'[1]2020'!$A$1:$AH$101,7,0)</f>
        <v>8852.92</v>
      </c>
      <c r="D14" s="8">
        <f>VLOOKUP(A1,'[1]2020'!$A$1:$AH$101,20,0)</f>
        <v>7856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VLOOKUP(A1,'[1]2020'!$A$1:$AH$101,8,0)</f>
        <v>10214.300000000001</v>
      </c>
      <c r="D15" s="8">
        <f>VLOOKUP(A1,'[1]2020'!$A$1:$AH$101,21,0)</f>
        <v>0</v>
      </c>
      <c r="E15" s="10"/>
    </row>
    <row r="16" spans="1:5" ht="79.5" customHeight="1">
      <c r="A16" s="3">
        <v>5</v>
      </c>
      <c r="B16" s="12" t="s">
        <v>8</v>
      </c>
      <c r="C16" s="8">
        <f>VLOOKUP(A1,'[1]2020'!$A$1:$AH$101,9,0)</f>
        <v>13385.61</v>
      </c>
      <c r="D16" s="8">
        <f>VLOOKUP(A1,'[1]2020'!$A$1:$AH$101,22,0)</f>
        <v>16054</v>
      </c>
      <c r="E16" s="10" t="s">
        <v>29</v>
      </c>
    </row>
    <row r="17" spans="1:5" ht="31.5">
      <c r="A17" s="3">
        <v>6</v>
      </c>
      <c r="B17" s="12" t="s">
        <v>9</v>
      </c>
      <c r="C17" s="8">
        <f>VLOOKUP(A1,'[1]2020'!$A$1:$AH$101,10,0)</f>
        <v>8080.35</v>
      </c>
      <c r="D17" s="8">
        <f>VLOOKUP(A1,'[1]2020'!$A$1:$AH$101,23,0)</f>
        <v>13828</v>
      </c>
      <c r="E17" s="10" t="s">
        <v>30</v>
      </c>
    </row>
    <row r="18" spans="1:5" ht="78.75">
      <c r="A18" s="3">
        <v>7</v>
      </c>
      <c r="B18" s="12" t="s">
        <v>10</v>
      </c>
      <c r="C18" s="8">
        <f>VLOOKUP(A1,'[1]2020'!$A$1:$AH$101,11,0)</f>
        <v>9629.57</v>
      </c>
      <c r="D18" s="8">
        <f>VLOOKUP(A1,'[1]2020'!$A$1:$AH$101,24,0)</f>
        <v>7141</v>
      </c>
      <c r="E18" s="10" t="s">
        <v>32</v>
      </c>
    </row>
    <row r="19" spans="1:5" ht="63">
      <c r="A19" s="3">
        <v>8</v>
      </c>
      <c r="B19" s="12" t="s">
        <v>11</v>
      </c>
      <c r="C19" s="8">
        <f>VLOOKUP(A1,'[1]2020'!$A$1:$AH$101,12,0)</f>
        <v>9841.69</v>
      </c>
      <c r="D19" s="8">
        <f>VLOOKUP(A1,'[1]2020'!$A$1:$AH$102,25,0)</f>
        <v>9835</v>
      </c>
      <c r="E19" s="10" t="s">
        <v>31</v>
      </c>
    </row>
    <row r="20" spans="1:5" ht="15.75">
      <c r="A20" s="3">
        <v>9</v>
      </c>
      <c r="B20" s="4" t="s">
        <v>12</v>
      </c>
      <c r="C20" s="8">
        <f>VLOOKUP(A1,'[1]2020'!$A$1:$AH$101,13,0)</f>
        <v>9828.300000000001</v>
      </c>
      <c r="D20" s="8">
        <f>VLOOKUP(A1,'[1]2020'!$A$1:$AH$101,26,0)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VLOOKUP(A1,'[1]2020'!$A$1:$AH$101,14,0)</f>
        <v>14557.550000000001</v>
      </c>
      <c r="D21" s="8">
        <f>VLOOKUP(A1,'[1]2020'!$A$1:$AH$101,27,0)</f>
        <v>0</v>
      </c>
      <c r="E21" s="10"/>
    </row>
    <row r="22" spans="1:5" ht="17.25" customHeight="1">
      <c r="A22" s="3">
        <v>11</v>
      </c>
      <c r="B22" s="12" t="s">
        <v>14</v>
      </c>
      <c r="C22" s="8">
        <f>VLOOKUP(A1,'[1]2020'!$A$1:$AH$101,15,0)</f>
        <v>6406.41</v>
      </c>
      <c r="D22" s="8">
        <f>VLOOKUP(A1,'[1]2020'!$A$1:$AH$101,28,0)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VLOOKUP(A1,'[1]2020'!$A$1:$AH$101,16,0)</f>
        <v>15264.460000000001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125690.07000000002</v>
      </c>
      <c r="D24" s="9">
        <f>SUM(D12:D23)</f>
        <v>55134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409163.08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2021-03-03T09:18:30Z</dcterms:modified>
  <cp:category/>
  <cp:version/>
  <cp:contentType/>
  <cp:contentStatus/>
</cp:coreProperties>
</file>